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Gianni\Documents\"/>
    </mc:Choice>
  </mc:AlternateContent>
  <xr:revisionPtr revIDLastSave="0" documentId="8_{845F81D6-FB38-4AF1-9211-104F6F11132E}" xr6:coauthVersionLast="47" xr6:coauthVersionMax="47" xr10:uidLastSave="{00000000-0000-0000-0000-000000000000}"/>
  <bookViews>
    <workbookView xWindow="-120" yWindow="-120" windowWidth="29040" windowHeight="15840" xr2:uid="{5A4B0116-5AAE-4357-81E6-C961E8802DD3}"/>
  </bookViews>
  <sheets>
    <sheet name="Foglio1" sheetId="1" r:id="rId1"/>
  </sheets>
  <definedNames>
    <definedName name="_xlnm.Print_Area" localSheetId="0">Foglio1!$A$1:$F$65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3" i="1" l="1"/>
  <c r="B65" i="1" s="1"/>
  <c r="D64" i="1"/>
  <c r="B10" i="1" s="1"/>
  <c r="B49" i="1" s="1"/>
  <c r="D62" i="1"/>
  <c r="D61" i="1"/>
  <c r="D60" i="1"/>
  <c r="D59" i="1"/>
  <c r="D58" i="1"/>
  <c r="D57" i="1"/>
  <c r="D56" i="1"/>
  <c r="D55" i="1"/>
  <c r="D54" i="1"/>
  <c r="B4" i="1"/>
  <c r="F6" i="1" s="1"/>
  <c r="B24" i="1" s="1"/>
  <c r="D63" i="1" l="1"/>
  <c r="C63" i="1" s="1"/>
  <c r="B9" i="1"/>
  <c r="B48" i="1" s="1"/>
  <c r="F15" i="1"/>
  <c r="B30" i="1" s="1"/>
  <c r="F23" i="1" l="1"/>
  <c r="D65" i="1"/>
  <c r="C65" i="1" s="1"/>
  <c r="B7" i="1" s="1"/>
  <c r="B8" i="1" s="1"/>
  <c r="B15" i="1"/>
  <c r="B18" i="1"/>
  <c r="B28" i="1" l="1"/>
  <c r="B32" i="1" s="1"/>
  <c r="F25" i="1"/>
  <c r="B17" i="1"/>
  <c r="B11" i="1"/>
  <c r="B36" i="1"/>
  <c r="B39" i="1" s="1"/>
  <c r="B14" i="1" l="1"/>
  <c r="B37" i="1"/>
  <c r="B40" i="1" s="1"/>
  <c r="B47" i="1" s="1"/>
  <c r="B16" i="1" l="1"/>
  <c r="B26" i="1"/>
</calcChain>
</file>

<file path=xl/sharedStrings.xml><?xml version="1.0" encoding="utf-8"?>
<sst xmlns="http://schemas.openxmlformats.org/spreadsheetml/2006/main" count="127" uniqueCount="108">
  <si>
    <t xml:space="preserve">Population in the city center of Cagliari </t>
  </si>
  <si>
    <t>154˙267</t>
  </si>
  <si>
    <t xml:space="preserve">Vehicular daily traffic </t>
  </si>
  <si>
    <t xml:space="preserve">Daily average distance (A/R) </t>
  </si>
  <si>
    <t>Car*km/Day</t>
  </si>
  <si>
    <t>BY BIKE</t>
  </si>
  <si>
    <t>SS195 - strada per Pula</t>
  </si>
  <si>
    <t xml:space="preserve">forbidden road </t>
  </si>
  <si>
    <t>Raccordo SS195</t>
  </si>
  <si>
    <t>Viale Elmas</t>
  </si>
  <si>
    <t xml:space="preserve">dangerous road </t>
  </si>
  <si>
    <t>Viale Monastir</t>
  </si>
  <si>
    <t>SS131- circonvallazione Pirri</t>
  </si>
  <si>
    <t>Via Italia</t>
  </si>
  <si>
    <t xml:space="preserve"> without protection</t>
  </si>
  <si>
    <t>Via Vesalio</t>
  </si>
  <si>
    <t>Viale  Marconi</t>
  </si>
  <si>
    <t>Via Lungo Saline</t>
  </si>
  <si>
    <t>km</t>
  </si>
  <si>
    <t>€*auto*km</t>
  </si>
  <si>
    <t xml:space="preserve">Population funcional urban area </t>
  </si>
  <si>
    <t>Use the car for commuting from hinterland to the city center</t>
  </si>
  <si>
    <t>Cars/day entering in Cagliari</t>
  </si>
  <si>
    <t>Use the car for urban commuting</t>
  </si>
  <si>
    <t>total cars in the city of Cagliari, where offices and activities are concentrated</t>
  </si>
  <si>
    <t>km traveled by 270,000 cars, every day</t>
  </si>
  <si>
    <t>car*km /day</t>
  </si>
  <si>
    <t xml:space="preserve"> of which in the center of Cagliari</t>
  </si>
  <si>
    <t>of which from the hinterland</t>
  </si>
  <si>
    <t>car*km /year</t>
  </si>
  <si>
    <t>day/year</t>
  </si>
  <si>
    <t>Average cost * km per car, including purchase, fuel, taxes, maintenance, accidents) for small and medium-sized cars - source GU 2019 - Tables ACI - Italy</t>
  </si>
  <si>
    <t xml:space="preserve">  of which less expense for city cars</t>
  </si>
  <si>
    <t xml:space="preserve"> of which high expenditure for cars coming from the hinterland</t>
  </si>
  <si>
    <t>Car cost * km multiplied by the km traveled by 270,000 cars / day in a year</t>
  </si>
  <si>
    <t>Over 800 million euros per year !!!</t>
  </si>
  <si>
    <t xml:space="preserve"> PRUDENTIAL HYPOTHESIS OF MODAL SHIFT</t>
  </si>
  <si>
    <t>Diffusion of urban and extra-urban cycle paths, environmental cycling corridors along river and lake courses within the green areas that connect the urban center and the hinterland</t>
  </si>
  <si>
    <t xml:space="preserve"> Dedicated footbridges, underpasses and traffic lights that restore safety to the crossing of major roads, by bike and on foot. Replacement of BUS lanes with lanes dedicated to families on bicycles. BUS speeding up, on the car lane by means of intelligent traffic lights (the green light turns on when the bus arrives)</t>
  </si>
  <si>
    <t xml:space="preserve"> km traveled by 270,000 cars in a year </t>
  </si>
  <si>
    <t xml:space="preserve">CO2 emissions every day </t>
  </si>
  <si>
    <t xml:space="preserve"> modal shift from private car to public and intermodal transport (TRAIN / BUS + BIKE)</t>
  </si>
  <si>
    <t>Modal shift from private car to bicycle (distances up to 4-5 km - urban and suburban area)</t>
  </si>
  <si>
    <t xml:space="preserve"> tons / gram conversion </t>
  </si>
  <si>
    <t>EXPECTED REDUCTION OF CO2 EMISSIONS</t>
  </si>
  <si>
    <t xml:space="preserve">car*km / year </t>
  </si>
  <si>
    <t xml:space="preserve">tons CO2 / day </t>
  </si>
  <si>
    <t>tons CO2 / day</t>
  </si>
  <si>
    <t xml:space="preserve"> mobility over small urban distances</t>
  </si>
  <si>
    <t>mobility from the hinterland, medium distance</t>
  </si>
  <si>
    <t xml:space="preserve">Increasing the frequency of buses and subways and trains at rush hour and night hours, creating priority traffic lights for trams and buses, supporting intermodality and Dutch model cyclostations </t>
  </si>
  <si>
    <t xml:space="preserve">Extending the network of routes by creating environmental cycling itineraries within the city, between the urban center and the hinterland, dedicating special spaces to sustainable mobility in gardens, green areas, parks, river courses, lagoons, hills </t>
  </si>
  <si>
    <t xml:space="preserve">Emission factor:grams of CO2 per car and km </t>
  </si>
  <si>
    <t>the year is shortened in order to take into account the reduction in traffic on  festive days</t>
  </si>
  <si>
    <t>total cars in the Cagliari city center,  where offices and activities are concentrated</t>
  </si>
  <si>
    <t>Unsafe roads for cycling</t>
  </si>
  <si>
    <t>Incomplete and fragmented cycle network</t>
  </si>
  <si>
    <t>Cars living in  the city center</t>
  </si>
  <si>
    <t>Weighted average metropolitan area and city center</t>
  </si>
  <si>
    <t>km traveled by 270,000 cars, daily</t>
  </si>
  <si>
    <t xml:space="preserve"> It is 2.3 billion km !!</t>
  </si>
  <si>
    <t xml:space="preserve">How much ??? </t>
  </si>
  <si>
    <t>How much does it cost ??</t>
  </si>
  <si>
    <t>Annual expenditure incurred for ordinary commuter mobility (270.000 cars)  by the city community with  small engine cars</t>
  </si>
  <si>
    <t xml:space="preserve">Cars from the hinterland to the city center </t>
  </si>
  <si>
    <t xml:space="preserve"> km traveled annually by 270,000 cars</t>
  </si>
  <si>
    <t>€/car for month</t>
  </si>
  <si>
    <t>Average monthly expenditure incurred in the metropolitan area for ordinary commuter mobility by the city community with  small engine cars</t>
  </si>
  <si>
    <t>MODAL SHIFT from private car to bicycle (distances up to 4-5 km - urban and suburban area)</t>
  </si>
  <si>
    <t xml:space="preserve">MODAL SHIFT from private car to public and intermodal transport (TRAIN / BUS + BIKE) </t>
  </si>
  <si>
    <t>strengthening public transport lines and bicycle train intermodality from the hinterland to the city center</t>
  </si>
  <si>
    <t>THE ENVIRONMENTAL BENEFIT OF A MODAL SHIFT IN A CAR DEPENDANT CITY                                                                            CO2 REDUCTION EXPECTED</t>
  </si>
  <si>
    <t>However, models with emission factors between 220 and 240 grams of co2 per km are widespread in the older car fleet</t>
  </si>
  <si>
    <t>So..  we live in a city ?? Or in a polluting, old-fashioned factory?</t>
  </si>
  <si>
    <t xml:space="preserve">A simple methodology for estimating the economic cost and CO2 emissions produced by cars in the urban area       </t>
  </si>
  <si>
    <t xml:space="preserve">Casusu study: metropolitan area of Cagliari </t>
  </si>
  <si>
    <t xml:space="preserve">
Very short trips from  5-10 km / day in the city center;From the hinterland, daily journeys vary from 30 to 100 km/ day (for example from Capoterra, or Pula, or Dolianova) . The estimate is very conservative</t>
  </si>
  <si>
    <t>ACI tables quantify the mileage reimbursement granted to those who use their car for the company. The reimbursement varies from € 0.3 to € 0.9 * car * km, according the car model. The reference to a small engine car was prudently assumed.</t>
  </si>
  <si>
    <t xml:space="preserve"> of which high expenditure for cars </t>
  </si>
  <si>
    <t>coming from the hinterland</t>
  </si>
  <si>
    <t xml:space="preserve">  of which less expense for cars </t>
  </si>
  <si>
    <t xml:space="preserve">resident in the city </t>
  </si>
  <si>
    <t xml:space="preserve"> Note: The figure assumed by ACI and published annually in the Italian  official gazette   includes all costs of car,  such as purchase, maintenance, risk of accident, taxes, insurance</t>
  </si>
  <si>
    <t xml:space="preserve">A simple metodology to estimate the economics benefit of a modal shift </t>
  </si>
  <si>
    <t xml:space="preserve">  annually expenditure  for city cars</t>
  </si>
  <si>
    <t>annually expenditure for cars coming from the hinterland</t>
  </si>
  <si>
    <t xml:space="preserve">ANNUAL SAVINGS FOR A COMMUNITY THAT INVEST IN PUBLIC TRANSPORT, OBTAINING A 10% REDUCTION IN CAR JOURNEYS </t>
  </si>
  <si>
    <t xml:space="preserve">ANNUAL SAVINGS FOR A COMMUNITY THAT INVEST IN IN CONVENIENT AND COMFORTABLE URBAN CYCLING, OBTAINING A 10% REDUCTION IN URBAN CAR JOURNEYS </t>
  </si>
  <si>
    <t xml:space="preserve"> Extend the underground / fast bus / TRAIN network; Increase frequency during rush hour and night hours;  speed up journeys with priority traffic lights; Intermodality bike-train bike  and Dutch model cyclostations </t>
  </si>
  <si>
    <t>ANNUAL SAVINGS FOR A COMMUNITY THAT INVEST IN PUBLIC TRANSPORT AND COMFORTABLE URBAN CYCLING, OBTAINING A 10% REDUCTION IN CAR JOURNEYS</t>
  </si>
  <si>
    <t>Every year, community save over 80 million euros!!!</t>
  </si>
  <si>
    <t xml:space="preserve">A simple metodology to estimate the environmental benefit of a modal shift </t>
  </si>
  <si>
    <t>grams CO2 for km</t>
  </si>
  <si>
    <t xml:space="preserve">In the new car models, co2 emissions have been progressively reduced: emissions for </t>
  </si>
  <si>
    <t xml:space="preserve">latest models are  80-90 grams of co2 per km. </t>
  </si>
  <si>
    <t>CO2 Annually emissions</t>
  </si>
  <si>
    <t xml:space="preserve">A simple methodology for estimating  CO2 emissions produced by cars in the urban area       </t>
  </si>
  <si>
    <t>ANNUAL SAVINGS FOR A COMMUNITY THAT INVEST IN IN CONVENIENT AND COMFORTABLE URBAN CYCLING, OBTAINING A 10% REDUCTION IN URBAN CAR JOURNEYS making cycling in urban areas comfortable and safe</t>
  </si>
  <si>
    <t xml:space="preserve"> PRUDENTIAL HYPOTHESIS OF MODAL SHIFT                          Casus study: metropolitan area of Cagliari </t>
  </si>
  <si>
    <t xml:space="preserve"> Economic benefit of MULTIMODAL MOBILITY CHALLENGE</t>
  </si>
  <si>
    <t xml:space="preserve"> TONS OF CO2 / YEAR ..              MAYBE NOT ENOUGH!</t>
  </si>
  <si>
    <t>Creating on all urban roads: speed limits, spaces dedicated to the safety of cycling routes, dedicated traffic lights, where possible by assigning bus lanes to micro-mobility !!</t>
  </si>
  <si>
    <t xml:space="preserve">A prudential method for estimating the km traveled by the cars that invade the city every day -  Casus study: metropolitan area of Cagliari </t>
  </si>
  <si>
    <t xml:space="preserve">Source : TGM- Vehicular daily traffic -  SUMP Cagliari- 2016 </t>
  </si>
  <si>
    <t>Cars residents in city center</t>
  </si>
  <si>
    <t xml:space="preserve">Total Cars from the hinterland to the center </t>
  </si>
  <si>
    <t>the most important access roads from the hinterland to the city</t>
  </si>
  <si>
    <t>Km travelled by 270.000cars/day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</si>
</sst>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0\ &quot;€&quot;;\-#,##0\ &quot;€&quot;"/>
    <numFmt numFmtId="43" formatCode="_-* #,##0.00_-;\-* #,##0.00_-;_-* &quot;-&quot;??_-;_-@_-"/>
    <numFmt numFmtId="164" formatCode="0.0%"/>
    <numFmt numFmtId="165" formatCode="_-* #,##0_-;\-* #,##0_-;_-* &quot;-&quot;??_-;_-@_-"/>
    <numFmt numFmtId="166" formatCode="#,##0.0"/>
    <numFmt numFmtId="167" formatCode="#,##0\ &quot;€&quot;"/>
  </numFmts>
  <fonts count="38" x14ac:knownFonts="1">
    <font>
      <sz val="11"/>
      <color theme="1"/>
      <name val="Calibri"/>
      <family val="2"/>
      <scheme val="minor"/>
    </font>
    <font>
      <sz val="11"/>
      <color theme="1"/>
      <name val="Calibri"/>
      <family val="2"/>
      <scheme val="minor"/>
    </font>
    <font>
      <b/>
      <sz val="28"/>
      <name val="Arial"/>
      <family val="2"/>
    </font>
    <font>
      <sz val="28"/>
      <color theme="1"/>
      <name val="Calibri"/>
      <family val="2"/>
      <scheme val="minor"/>
    </font>
    <font>
      <b/>
      <sz val="24"/>
      <name val="Arial"/>
      <family val="2"/>
    </font>
    <font>
      <sz val="11"/>
      <name val="Calibri"/>
      <family val="2"/>
      <scheme val="minor"/>
    </font>
    <font>
      <b/>
      <sz val="18"/>
      <name val="Arial"/>
      <family val="2"/>
    </font>
    <font>
      <b/>
      <sz val="20"/>
      <name val="Calibri"/>
      <family val="2"/>
      <scheme val="minor"/>
    </font>
    <font>
      <sz val="16"/>
      <name val="Calibri"/>
      <family val="2"/>
      <scheme val="minor"/>
    </font>
    <font>
      <b/>
      <sz val="22"/>
      <name val="Calibri"/>
      <family val="2"/>
      <scheme val="minor"/>
    </font>
    <font>
      <b/>
      <sz val="16"/>
      <name val="Arial"/>
      <family val="2"/>
    </font>
    <font>
      <b/>
      <sz val="16"/>
      <name val="Calibri"/>
      <family val="2"/>
      <scheme val="minor"/>
    </font>
    <font>
      <b/>
      <sz val="14"/>
      <color theme="1"/>
      <name val="Arial"/>
      <family val="2"/>
    </font>
    <font>
      <b/>
      <sz val="20"/>
      <name val="Arial"/>
      <family val="2"/>
    </font>
    <font>
      <b/>
      <sz val="24"/>
      <color theme="1"/>
      <name val="Calibri"/>
      <family val="2"/>
      <scheme val="minor"/>
    </font>
    <font>
      <sz val="20"/>
      <name val="Calibri"/>
      <family val="2"/>
      <scheme val="minor"/>
    </font>
    <font>
      <b/>
      <i/>
      <sz val="20"/>
      <name val="Arial"/>
      <family val="2"/>
    </font>
    <font>
      <b/>
      <sz val="20"/>
      <color theme="1"/>
      <name val="Calibri"/>
      <family val="2"/>
      <scheme val="minor"/>
    </font>
    <font>
      <b/>
      <sz val="22"/>
      <color theme="1"/>
      <name val="Calibri"/>
      <family val="2"/>
      <scheme val="minor"/>
    </font>
    <font>
      <b/>
      <sz val="28"/>
      <color theme="1"/>
      <name val="Calibri"/>
      <family val="2"/>
      <scheme val="minor"/>
    </font>
    <font>
      <b/>
      <i/>
      <sz val="16"/>
      <name val="Arial"/>
      <family val="2"/>
    </font>
    <font>
      <b/>
      <i/>
      <sz val="18"/>
      <name val="Arial"/>
      <family val="2"/>
    </font>
    <font>
      <b/>
      <i/>
      <sz val="20"/>
      <color theme="1"/>
      <name val="Calibri"/>
      <family val="2"/>
      <scheme val="minor"/>
    </font>
    <font>
      <b/>
      <i/>
      <sz val="16"/>
      <color theme="1"/>
      <name val="Calibri"/>
      <family val="2"/>
      <scheme val="minor"/>
    </font>
    <font>
      <sz val="16"/>
      <color theme="1"/>
      <name val="Calibri"/>
      <family val="2"/>
      <scheme val="minor"/>
    </font>
    <font>
      <b/>
      <sz val="22"/>
      <name val="Arial"/>
      <family val="2"/>
    </font>
    <font>
      <i/>
      <sz val="16"/>
      <name val="Arial"/>
      <family val="2"/>
    </font>
    <font>
      <i/>
      <sz val="16"/>
      <color theme="1"/>
      <name val="Arial"/>
      <family val="2"/>
    </font>
    <font>
      <sz val="20"/>
      <color theme="1"/>
      <name val="Calibri"/>
      <family val="2"/>
      <scheme val="minor"/>
    </font>
    <font>
      <b/>
      <sz val="36"/>
      <color theme="1"/>
      <name val="Calibri"/>
      <family val="2"/>
      <scheme val="minor"/>
    </font>
    <font>
      <b/>
      <sz val="26"/>
      <color theme="1"/>
      <name val="Calibri"/>
      <family val="2"/>
      <scheme val="minor"/>
    </font>
    <font>
      <i/>
      <sz val="20"/>
      <color theme="1"/>
      <name val="Calibri"/>
      <family val="2"/>
      <scheme val="minor"/>
    </font>
    <font>
      <b/>
      <sz val="26"/>
      <name val="Arial"/>
      <family val="2"/>
    </font>
    <font>
      <sz val="26"/>
      <color theme="1"/>
      <name val="Calibri"/>
      <family val="2"/>
      <scheme val="minor"/>
    </font>
    <font>
      <b/>
      <sz val="18"/>
      <color theme="1"/>
      <name val="Calibri"/>
      <family val="2"/>
      <scheme val="minor"/>
    </font>
    <font>
      <sz val="22"/>
      <color theme="1"/>
      <name val="Calibri"/>
      <family val="2"/>
      <scheme val="minor"/>
    </font>
    <font>
      <b/>
      <i/>
      <sz val="14"/>
      <name val="Arial"/>
      <family val="2"/>
    </font>
    <font>
      <sz val="22"/>
      <name val="Calibri"/>
      <family val="2"/>
      <scheme val="minor"/>
    </font>
  </fonts>
  <fills count="8">
    <fill>
      <patternFill patternType="none"/>
    </fill>
    <fill>
      <patternFill patternType="gray125"/>
    </fill>
    <fill>
      <patternFill patternType="solid">
        <fgColor theme="4" tint="0.7999816888943144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8" tint="0.79998168889431442"/>
        <bgColor indexed="64"/>
      </patternFill>
    </fill>
  </fills>
  <borders count="4">
    <border>
      <left/>
      <right/>
      <top/>
      <bottom/>
      <diagonal/>
    </border>
    <border>
      <left/>
      <right/>
      <top style="medium">
        <color rgb="FFDDDDDD"/>
      </top>
      <bottom/>
      <diagonal/>
    </border>
    <border>
      <left/>
      <right/>
      <top style="medium">
        <color rgb="FFDDDDDD"/>
      </top>
      <bottom style="medium">
        <color rgb="FFDDDDDD"/>
      </bottom>
      <diagonal/>
    </border>
    <border>
      <left/>
      <right/>
      <top/>
      <bottom style="medium">
        <color rgb="FFDDDDDD"/>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48">
    <xf numFmtId="0" fontId="0" fillId="0" borderId="0" xfId="0"/>
    <xf numFmtId="166" fontId="7" fillId="2" borderId="0" xfId="0" applyNumberFormat="1" applyFont="1" applyFill="1" applyAlignment="1">
      <alignment horizontal="right" vertical="center"/>
    </xf>
    <xf numFmtId="0" fontId="13" fillId="2" borderId="0" xfId="0" applyFont="1" applyFill="1" applyAlignment="1">
      <alignment vertical="center" wrapText="1"/>
    </xf>
    <xf numFmtId="165" fontId="13" fillId="2" borderId="1" xfId="1" applyNumberFormat="1" applyFont="1" applyFill="1" applyBorder="1" applyAlignment="1">
      <alignment horizontal="right" vertical="center" wrapText="1"/>
    </xf>
    <xf numFmtId="3" fontId="17" fillId="2" borderId="0" xfId="0" applyNumberFormat="1" applyFont="1" applyFill="1" applyAlignment="1">
      <alignment horizontal="right" vertical="center"/>
    </xf>
    <xf numFmtId="165" fontId="21" fillId="4" borderId="1" xfId="1" applyNumberFormat="1" applyFont="1" applyFill="1" applyBorder="1" applyAlignment="1">
      <alignment horizontal="right" vertical="center" wrapText="1"/>
    </xf>
    <xf numFmtId="167" fontId="22" fillId="4" borderId="0" xfId="0" applyNumberFormat="1" applyFont="1" applyFill="1" applyAlignment="1">
      <alignment horizontal="right" vertical="center"/>
    </xf>
    <xf numFmtId="167" fontId="19" fillId="4" borderId="0" xfId="0" applyNumberFormat="1" applyFont="1" applyFill="1" applyAlignment="1">
      <alignment horizontal="center" vertical="center" wrapText="1"/>
    </xf>
    <xf numFmtId="165" fontId="20" fillId="4" borderId="1" xfId="1" applyNumberFormat="1" applyFont="1" applyFill="1" applyBorder="1" applyAlignment="1">
      <alignment horizontal="right" vertical="center" wrapText="1"/>
    </xf>
    <xf numFmtId="165" fontId="21" fillId="6" borderId="0" xfId="1" applyNumberFormat="1" applyFont="1" applyFill="1" applyBorder="1" applyAlignment="1">
      <alignment horizontal="right" vertical="center" wrapText="1"/>
    </xf>
    <xf numFmtId="3" fontId="22" fillId="6" borderId="0" xfId="0" applyNumberFormat="1" applyFont="1" applyFill="1" applyAlignment="1">
      <alignment horizontal="right" vertical="center"/>
    </xf>
    <xf numFmtId="0" fontId="16" fillId="6" borderId="0" xfId="0" applyFont="1" applyFill="1" applyAlignment="1">
      <alignment vertical="center" wrapText="1"/>
    </xf>
    <xf numFmtId="0" fontId="0" fillId="6" borderId="0" xfId="0" applyFill="1"/>
    <xf numFmtId="165" fontId="21" fillId="6" borderId="1" xfId="1" applyNumberFormat="1" applyFont="1" applyFill="1" applyBorder="1" applyAlignment="1">
      <alignment horizontal="left" vertical="center"/>
    </xf>
    <xf numFmtId="165" fontId="14" fillId="6" borderId="0" xfId="1" applyNumberFormat="1" applyFont="1" applyFill="1" applyAlignment="1">
      <alignment horizontal="center" vertical="center" wrapText="1"/>
    </xf>
    <xf numFmtId="3" fontId="17" fillId="6" borderId="0" xfId="0" applyNumberFormat="1" applyFont="1" applyFill="1" applyAlignment="1">
      <alignment horizontal="left" vertical="center"/>
    </xf>
    <xf numFmtId="0" fontId="0" fillId="6" borderId="0" xfId="0" applyFill="1"/>
    <xf numFmtId="0" fontId="4" fillId="7" borderId="0" xfId="0" applyFont="1" applyFill="1" applyAlignment="1">
      <alignment horizontal="center" vertical="center" wrapText="1"/>
    </xf>
    <xf numFmtId="0" fontId="6" fillId="7" borderId="0" xfId="0" applyFont="1" applyFill="1" applyAlignment="1">
      <alignment vertical="center" wrapText="1"/>
    </xf>
    <xf numFmtId="3" fontId="7" fillId="7" borderId="0" xfId="0" applyNumberFormat="1" applyFont="1" applyFill="1" applyAlignment="1">
      <alignment vertical="center"/>
    </xf>
    <xf numFmtId="0" fontId="8" fillId="7" borderId="0" xfId="0" applyFont="1" applyFill="1"/>
    <xf numFmtId="3" fontId="7" fillId="7" borderId="0" xfId="0" applyNumberFormat="1" applyFont="1" applyFill="1" applyAlignment="1">
      <alignment horizontal="right" vertical="center"/>
    </xf>
    <xf numFmtId="0" fontId="10" fillId="7" borderId="0" xfId="0" applyFont="1" applyFill="1" applyAlignment="1">
      <alignment horizontal="center" vertical="center" wrapText="1"/>
    </xf>
    <xf numFmtId="0" fontId="0" fillId="4" borderId="0" xfId="0" applyFill="1"/>
    <xf numFmtId="0" fontId="6" fillId="4" borderId="0" xfId="0" applyFont="1" applyFill="1" applyAlignment="1">
      <alignment vertical="center" wrapText="1"/>
    </xf>
    <xf numFmtId="3" fontId="7" fillId="4" borderId="0" xfId="0" applyNumberFormat="1" applyFont="1" applyFill="1" applyAlignment="1">
      <alignment vertical="center"/>
    </xf>
    <xf numFmtId="0" fontId="5" fillId="4" borderId="0" xfId="0" applyFont="1" applyFill="1"/>
    <xf numFmtId="165" fontId="4" fillId="4" borderId="1" xfId="1" applyNumberFormat="1" applyFont="1" applyFill="1" applyBorder="1" applyAlignment="1">
      <alignment horizontal="center" vertical="center" wrapText="1"/>
    </xf>
    <xf numFmtId="0" fontId="13" fillId="4" borderId="0" xfId="0" applyFont="1" applyFill="1" applyAlignment="1">
      <alignment vertical="center" wrapText="1"/>
    </xf>
    <xf numFmtId="165" fontId="4" fillId="4" borderId="1" xfId="1" applyNumberFormat="1" applyFont="1" applyFill="1" applyBorder="1" applyAlignment="1">
      <alignment horizontal="center" vertical="center" wrapText="1"/>
    </xf>
    <xf numFmtId="165" fontId="4" fillId="7" borderId="1" xfId="1" applyNumberFormat="1" applyFont="1" applyFill="1" applyBorder="1" applyAlignment="1">
      <alignment horizontal="center" vertical="center" wrapText="1"/>
    </xf>
    <xf numFmtId="2" fontId="30" fillId="7" borderId="0" xfId="0" applyNumberFormat="1" applyFont="1" applyFill="1" applyAlignment="1">
      <alignment vertical="center" wrapText="1"/>
    </xf>
    <xf numFmtId="165" fontId="10" fillId="4" borderId="1" xfId="1" applyNumberFormat="1" applyFont="1" applyFill="1" applyBorder="1" applyAlignment="1">
      <alignment horizontal="center" vertical="center" wrapText="1"/>
    </xf>
    <xf numFmtId="167" fontId="18" fillId="4" borderId="0" xfId="0" applyNumberFormat="1" applyFont="1" applyFill="1" applyAlignment="1">
      <alignment horizontal="right" vertical="center"/>
    </xf>
    <xf numFmtId="165" fontId="20" fillId="4" borderId="1" xfId="1" applyNumberFormat="1" applyFont="1" applyFill="1" applyBorder="1" applyAlignment="1">
      <alignment horizontal="center" vertical="center" wrapText="1"/>
    </xf>
    <xf numFmtId="9" fontId="9" fillId="4" borderId="0" xfId="2" applyFont="1" applyFill="1" applyAlignment="1">
      <alignment horizontal="right" vertical="center"/>
    </xf>
    <xf numFmtId="164" fontId="7" fillId="4" borderId="0" xfId="2" applyNumberFormat="1" applyFont="1" applyFill="1" applyAlignment="1">
      <alignment vertical="center"/>
    </xf>
    <xf numFmtId="3" fontId="30" fillId="4" borderId="0" xfId="0" applyNumberFormat="1" applyFont="1" applyFill="1" applyAlignment="1">
      <alignment horizontal="right" vertical="center"/>
    </xf>
    <xf numFmtId="0" fontId="13" fillId="7" borderId="0" xfId="0" applyFont="1" applyFill="1" applyAlignment="1">
      <alignment vertical="center" wrapText="1"/>
    </xf>
    <xf numFmtId="165" fontId="13" fillId="4" borderId="1" xfId="1" applyNumberFormat="1" applyFont="1" applyFill="1" applyBorder="1" applyAlignment="1">
      <alignment horizontal="center" vertical="center" wrapText="1"/>
    </xf>
    <xf numFmtId="165" fontId="25" fillId="4" borderId="1" xfId="1" applyNumberFormat="1" applyFont="1" applyFill="1" applyBorder="1" applyAlignment="1">
      <alignment horizontal="center" vertical="center" wrapText="1"/>
    </xf>
    <xf numFmtId="165" fontId="21" fillId="7" borderId="1" xfId="1" applyNumberFormat="1" applyFont="1" applyFill="1" applyBorder="1" applyAlignment="1">
      <alignment horizontal="center" vertical="center" wrapText="1"/>
    </xf>
    <xf numFmtId="167" fontId="17" fillId="7" borderId="0" xfId="0" applyNumberFormat="1" applyFont="1" applyFill="1" applyAlignment="1">
      <alignment horizontal="right" vertical="center"/>
    </xf>
    <xf numFmtId="165" fontId="21" fillId="7" borderId="1" xfId="1" applyNumberFormat="1" applyFont="1" applyFill="1" applyBorder="1" applyAlignment="1">
      <alignment horizontal="right" vertical="center" wrapText="1"/>
    </xf>
    <xf numFmtId="167" fontId="23" fillId="7" borderId="0" xfId="0" applyNumberFormat="1" applyFont="1" applyFill="1" applyAlignment="1">
      <alignment horizontal="right" vertical="center"/>
    </xf>
    <xf numFmtId="165" fontId="20" fillId="7" borderId="0" xfId="1" applyNumberFormat="1" applyFont="1" applyFill="1" applyBorder="1" applyAlignment="1">
      <alignment horizontal="center" vertical="center" wrapText="1"/>
    </xf>
    <xf numFmtId="9" fontId="6" fillId="4" borderId="1" xfId="2" applyFont="1" applyFill="1" applyBorder="1" applyAlignment="1">
      <alignment horizontal="center" vertical="center" wrapText="1"/>
    </xf>
    <xf numFmtId="165" fontId="20" fillId="4" borderId="1" xfId="1" applyNumberFormat="1" applyFont="1" applyFill="1" applyBorder="1" applyAlignment="1">
      <alignment horizontal="right" vertical="center" wrapText="1"/>
    </xf>
    <xf numFmtId="165" fontId="32" fillId="5" borderId="1" xfId="1" applyNumberFormat="1" applyFont="1" applyFill="1" applyBorder="1" applyAlignment="1">
      <alignment horizontal="center" vertical="center" wrapText="1"/>
    </xf>
    <xf numFmtId="5" fontId="20" fillId="7" borderId="1" xfId="1" applyNumberFormat="1" applyFont="1" applyFill="1" applyBorder="1" applyAlignment="1">
      <alignment horizontal="right" vertical="center" wrapText="1"/>
    </xf>
    <xf numFmtId="0" fontId="30" fillId="6" borderId="0" xfId="0" applyFont="1" applyFill="1" applyAlignment="1">
      <alignment vertical="center" wrapText="1"/>
    </xf>
    <xf numFmtId="3" fontId="17" fillId="4" borderId="0" xfId="0" applyNumberFormat="1" applyFont="1" applyFill="1" applyAlignment="1">
      <alignment horizontal="center" vertical="center"/>
    </xf>
    <xf numFmtId="0" fontId="15" fillId="4" borderId="0" xfId="0" applyFont="1" applyFill="1" applyAlignment="1">
      <alignment vertical="center"/>
    </xf>
    <xf numFmtId="3" fontId="18" fillId="4" borderId="0" xfId="0" applyNumberFormat="1" applyFont="1" applyFill="1" applyAlignment="1">
      <alignment horizontal="right" vertical="center"/>
    </xf>
    <xf numFmtId="0" fontId="0" fillId="7" borderId="0" xfId="0" applyFill="1"/>
    <xf numFmtId="165" fontId="36" fillId="4" borderId="1" xfId="1" applyNumberFormat="1" applyFont="1" applyFill="1" applyBorder="1" applyAlignment="1">
      <alignment horizontal="center" vertical="center" wrapText="1"/>
    </xf>
    <xf numFmtId="3" fontId="29" fillId="6" borderId="0" xfId="0" applyNumberFormat="1" applyFont="1" applyFill="1" applyAlignment="1">
      <alignment horizontal="right" vertical="center"/>
    </xf>
    <xf numFmtId="165" fontId="19" fillId="6" borderId="0" xfId="1" applyNumberFormat="1" applyFont="1" applyFill="1" applyAlignment="1">
      <alignment horizontal="center" vertical="center" wrapText="1"/>
    </xf>
    <xf numFmtId="3" fontId="19" fillId="6" borderId="0" xfId="0" applyNumberFormat="1" applyFont="1" applyFill="1" applyAlignment="1">
      <alignment horizontal="right" vertical="center"/>
    </xf>
    <xf numFmtId="3" fontId="19" fillId="6" borderId="0" xfId="0" applyNumberFormat="1" applyFont="1" applyFill="1" applyAlignment="1">
      <alignment horizontal="left" vertical="center"/>
    </xf>
    <xf numFmtId="165" fontId="20" fillId="4" borderId="1" xfId="1" applyNumberFormat="1" applyFont="1" applyFill="1" applyBorder="1" applyAlignment="1">
      <alignment horizontal="left" vertical="center"/>
    </xf>
    <xf numFmtId="0" fontId="31" fillId="4" borderId="0" xfId="0" applyFont="1" applyFill="1" applyAlignment="1">
      <alignment horizontal="right" vertical="center" indent="1"/>
    </xf>
    <xf numFmtId="165" fontId="31" fillId="4" borderId="0" xfId="1" applyNumberFormat="1" applyFont="1" applyFill="1" applyAlignment="1">
      <alignment vertical="center" wrapText="1"/>
    </xf>
    <xf numFmtId="165" fontId="20" fillId="7" borderId="1" xfId="1" applyNumberFormat="1" applyFont="1" applyFill="1" applyBorder="1" applyAlignment="1">
      <alignment horizontal="right" vertical="center" wrapText="1"/>
    </xf>
    <xf numFmtId="165" fontId="25" fillId="7" borderId="1" xfId="1" applyNumberFormat="1" applyFont="1" applyFill="1" applyBorder="1" applyAlignment="1">
      <alignment horizontal="center" vertical="center" wrapText="1"/>
    </xf>
    <xf numFmtId="3" fontId="18" fillId="7" borderId="0" xfId="0" applyNumberFormat="1" applyFont="1" applyFill="1" applyAlignment="1">
      <alignment horizontal="center" vertical="center"/>
    </xf>
    <xf numFmtId="165" fontId="13" fillId="7" borderId="1" xfId="1" applyNumberFormat="1" applyFont="1" applyFill="1" applyBorder="1" applyAlignment="1">
      <alignment horizontal="left" vertical="center"/>
    </xf>
    <xf numFmtId="3" fontId="14" fillId="4" borderId="0" xfId="0" applyNumberFormat="1" applyFont="1" applyFill="1" applyAlignment="1">
      <alignment horizontal="right" vertical="center"/>
    </xf>
    <xf numFmtId="167" fontId="14" fillId="4" borderId="0" xfId="0" applyNumberFormat="1" applyFont="1" applyFill="1" applyAlignment="1">
      <alignment horizontal="right" vertical="center"/>
    </xf>
    <xf numFmtId="167" fontId="14" fillId="5" borderId="0" xfId="0" applyNumberFormat="1" applyFont="1" applyFill="1" applyAlignment="1">
      <alignment horizontal="right" vertical="center"/>
    </xf>
    <xf numFmtId="0" fontId="25" fillId="4" borderId="0" xfId="0" applyFont="1" applyFill="1" applyAlignment="1">
      <alignment horizontal="center" vertical="center" wrapText="1"/>
    </xf>
    <xf numFmtId="43" fontId="9" fillId="4" borderId="0" xfId="1" applyFont="1" applyFill="1" applyAlignment="1">
      <alignment horizontal="center" wrapText="1"/>
    </xf>
    <xf numFmtId="43" fontId="9" fillId="7" borderId="0" xfId="1" applyFont="1" applyFill="1" applyAlignment="1">
      <alignment horizontal="center" wrapText="1"/>
    </xf>
    <xf numFmtId="0" fontId="9" fillId="7" borderId="0" xfId="0" applyFont="1" applyFill="1" applyAlignment="1">
      <alignment horizontal="center" vertical="center"/>
    </xf>
    <xf numFmtId="0" fontId="35" fillId="7" borderId="0" xfId="0" applyFont="1" applyFill="1"/>
    <xf numFmtId="0" fontId="25" fillId="4" borderId="0" xfId="0" applyFont="1" applyFill="1" applyAlignment="1">
      <alignment wrapText="1"/>
    </xf>
    <xf numFmtId="0" fontId="37" fillId="4" borderId="0" xfId="0" applyFont="1" applyFill="1"/>
    <xf numFmtId="0" fontId="9" fillId="7" borderId="0" xfId="0" applyFont="1" applyFill="1" applyAlignment="1">
      <alignment horizontal="center"/>
    </xf>
    <xf numFmtId="3" fontId="9" fillId="4" borderId="0" xfId="0" applyNumberFormat="1" applyFont="1" applyFill="1"/>
    <xf numFmtId="3" fontId="9" fillId="7" borderId="0" xfId="0" applyNumberFormat="1" applyFont="1" applyFill="1"/>
    <xf numFmtId="165" fontId="9" fillId="7" borderId="0" xfId="1" applyNumberFormat="1" applyFont="1" applyFill="1"/>
    <xf numFmtId="0" fontId="9" fillId="7" borderId="0" xfId="0" applyFont="1" applyFill="1" applyAlignment="1">
      <alignment horizontal="center" vertical="center" wrapText="1"/>
    </xf>
    <xf numFmtId="0" fontId="25" fillId="7" borderId="0" xfId="0" applyFont="1" applyFill="1" applyAlignment="1">
      <alignment vertical="center" wrapText="1"/>
    </xf>
    <xf numFmtId="3" fontId="9" fillId="7" borderId="0" xfId="0" applyNumberFormat="1" applyFont="1" applyFill="1" applyAlignment="1">
      <alignment horizontal="right" vertical="center"/>
    </xf>
    <xf numFmtId="166" fontId="9" fillId="7" borderId="0" xfId="0" applyNumberFormat="1" applyFont="1" applyFill="1" applyAlignment="1">
      <alignment vertical="center"/>
    </xf>
    <xf numFmtId="3" fontId="9" fillId="7" borderId="0" xfId="0" applyNumberFormat="1" applyFont="1" applyFill="1" applyAlignment="1">
      <alignment vertical="center"/>
    </xf>
    <xf numFmtId="165" fontId="10" fillId="7" borderId="1" xfId="1" applyNumberFormat="1" applyFont="1" applyFill="1" applyBorder="1" applyAlignment="1">
      <alignment horizontal="left" vertical="center" wrapText="1"/>
    </xf>
    <xf numFmtId="0" fontId="9" fillId="7" borderId="0" xfId="0" applyFont="1" applyFill="1" applyAlignment="1">
      <alignment horizontal="center" vertical="center" wrapText="1"/>
    </xf>
    <xf numFmtId="0" fontId="35" fillId="0" borderId="0" xfId="0" applyFont="1" applyAlignment="1">
      <alignment wrapText="1"/>
    </xf>
    <xf numFmtId="0" fontId="25" fillId="7" borderId="0" xfId="0" applyFont="1" applyFill="1" applyAlignment="1">
      <alignment horizontal="center" vertical="center" wrapText="1"/>
    </xf>
    <xf numFmtId="0" fontId="35" fillId="0" borderId="0" xfId="0" applyFont="1" applyAlignment="1"/>
    <xf numFmtId="165" fontId="20" fillId="7" borderId="1" xfId="1" applyNumberFormat="1" applyFont="1" applyFill="1" applyBorder="1" applyAlignment="1">
      <alignment horizontal="right" vertical="center" wrapText="1"/>
    </xf>
    <xf numFmtId="165" fontId="20" fillId="7" borderId="0" xfId="1" applyNumberFormat="1" applyFont="1" applyFill="1" applyBorder="1" applyAlignment="1">
      <alignment horizontal="right" vertical="center" wrapText="1"/>
    </xf>
    <xf numFmtId="165" fontId="6" fillId="4" borderId="0" xfId="1" applyNumberFormat="1" applyFont="1" applyFill="1" applyBorder="1" applyAlignment="1">
      <alignment horizontal="center" vertical="center" wrapText="1"/>
    </xf>
    <xf numFmtId="165" fontId="32" fillId="4" borderId="0" xfId="1" applyNumberFormat="1" applyFont="1" applyFill="1" applyBorder="1" applyAlignment="1">
      <alignment horizontal="center" vertical="center" wrapText="1"/>
    </xf>
    <xf numFmtId="0" fontId="2" fillId="4" borderId="0" xfId="0" applyFont="1" applyFill="1" applyAlignment="1">
      <alignment horizontal="center" vertical="center" wrapText="1"/>
    </xf>
    <xf numFmtId="0" fontId="19" fillId="6" borderId="0" xfId="0" applyFont="1" applyFill="1" applyAlignment="1">
      <alignment horizontal="center" vertical="center" wrapText="1"/>
    </xf>
    <xf numFmtId="0" fontId="29" fillId="6" borderId="0" xfId="0" applyFont="1" applyFill="1" applyAlignment="1">
      <alignment horizontal="center" vertical="center" wrapText="1"/>
    </xf>
    <xf numFmtId="0" fontId="34" fillId="7" borderId="0" xfId="0" applyFont="1" applyFill="1" applyAlignment="1">
      <alignment horizontal="center" wrapText="1"/>
    </xf>
    <xf numFmtId="0" fontId="34" fillId="0" borderId="0" xfId="0" applyFont="1" applyAlignment="1">
      <alignment horizontal="center" wrapText="1"/>
    </xf>
    <xf numFmtId="0" fontId="34" fillId="7" borderId="0" xfId="0" applyFont="1" applyFill="1" applyAlignment="1">
      <alignment horizontal="center" vertical="center" wrapText="1"/>
    </xf>
    <xf numFmtId="0" fontId="34" fillId="0" borderId="0" xfId="0" applyFont="1" applyAlignment="1">
      <alignment horizontal="center" vertical="center" wrapText="1"/>
    </xf>
    <xf numFmtId="0" fontId="35" fillId="7" borderId="0" xfId="0" applyFont="1" applyFill="1" applyAlignment="1">
      <alignment wrapText="1"/>
    </xf>
    <xf numFmtId="165" fontId="25" fillId="7" borderId="3" xfId="1" applyNumberFormat="1" applyFont="1" applyFill="1" applyBorder="1" applyAlignment="1">
      <alignment horizontal="center" vertical="center" wrapText="1"/>
    </xf>
    <xf numFmtId="0" fontId="35" fillId="7" borderId="3" xfId="0" applyFont="1" applyFill="1" applyBorder="1" applyAlignment="1"/>
    <xf numFmtId="0" fontId="27" fillId="7" borderId="3" xfId="0" applyFont="1" applyFill="1" applyBorder="1" applyAlignment="1">
      <alignment vertical="center" wrapText="1"/>
    </xf>
    <xf numFmtId="165" fontId="32" fillId="3" borderId="0" xfId="1" applyNumberFormat="1" applyFont="1" applyFill="1" applyBorder="1" applyAlignment="1">
      <alignment horizontal="center" vertical="center" wrapText="1"/>
    </xf>
    <xf numFmtId="0" fontId="17" fillId="4" borderId="0" xfId="0" applyFont="1" applyFill="1" applyAlignment="1">
      <alignment wrapText="1"/>
    </xf>
    <xf numFmtId="0" fontId="0" fillId="0" borderId="0" xfId="0" applyAlignment="1"/>
    <xf numFmtId="0" fontId="17" fillId="4" borderId="0" xfId="0" applyFont="1" applyFill="1" applyAlignment="1">
      <alignment vertical="top" wrapText="1"/>
    </xf>
    <xf numFmtId="0" fontId="3" fillId="4" borderId="0" xfId="0" applyFont="1" applyFill="1" applyAlignment="1">
      <alignment wrapText="1"/>
    </xf>
    <xf numFmtId="165" fontId="4" fillId="4" borderId="2" xfId="1" applyNumberFormat="1" applyFont="1" applyFill="1" applyBorder="1" applyAlignment="1">
      <alignment horizontal="center" vertical="center" wrapText="1"/>
    </xf>
    <xf numFmtId="0" fontId="0" fillId="4" borderId="2" xfId="0" applyFill="1" applyBorder="1" applyAlignment="1">
      <alignment horizontal="center" vertical="center" wrapText="1"/>
    </xf>
    <xf numFmtId="165" fontId="10" fillId="7" borderId="0" xfId="1" applyNumberFormat="1" applyFont="1" applyFill="1" applyBorder="1" applyAlignment="1">
      <alignment horizontal="center" vertical="center" wrapText="1"/>
    </xf>
    <xf numFmtId="0" fontId="24" fillId="7" borderId="0" xfId="0" applyFont="1" applyFill="1" applyAlignment="1"/>
    <xf numFmtId="167" fontId="19" fillId="4" borderId="0" xfId="0" applyNumberFormat="1" applyFont="1" applyFill="1" applyAlignment="1">
      <alignment horizontal="center" vertical="center" wrapText="1"/>
    </xf>
    <xf numFmtId="0" fontId="0" fillId="4" borderId="0" xfId="0" applyFill="1" applyAlignment="1">
      <alignment horizontal="center" wrapText="1"/>
    </xf>
    <xf numFmtId="0" fontId="11" fillId="4" borderId="0" xfId="0" applyFont="1" applyFill="1" applyAlignment="1">
      <alignment horizontal="center" vertical="center" wrapText="1"/>
    </xf>
    <xf numFmtId="0" fontId="24" fillId="4" borderId="0" xfId="0" applyFont="1" applyFill="1"/>
    <xf numFmtId="0" fontId="2" fillId="7" borderId="0" xfId="0" applyFont="1" applyFill="1" applyAlignment="1">
      <alignment horizontal="center" vertical="center" wrapText="1"/>
    </xf>
    <xf numFmtId="0" fontId="3" fillId="7" borderId="0" xfId="0" applyFont="1" applyFill="1" applyAlignment="1">
      <alignment wrapText="1"/>
    </xf>
    <xf numFmtId="165" fontId="4" fillId="4" borderId="1" xfId="1" applyNumberFormat="1" applyFont="1" applyFill="1" applyBorder="1" applyAlignment="1">
      <alignment horizontal="center" vertical="center" wrapText="1"/>
    </xf>
    <xf numFmtId="0" fontId="0" fillId="4" borderId="1" xfId="0" applyFill="1" applyBorder="1" applyAlignment="1">
      <alignment horizontal="center" vertical="center" wrapText="1"/>
    </xf>
    <xf numFmtId="0" fontId="11" fillId="4" borderId="0" xfId="0" applyFont="1" applyFill="1" applyBorder="1" applyAlignment="1">
      <alignment horizontal="center" vertical="center" wrapText="1"/>
    </xf>
    <xf numFmtId="0" fontId="0" fillId="4" borderId="0" xfId="0" applyFill="1" applyAlignment="1"/>
    <xf numFmtId="165" fontId="21" fillId="4" borderId="0" xfId="1" applyNumberFormat="1" applyFont="1" applyFill="1" applyBorder="1" applyAlignment="1">
      <alignment horizontal="right" vertical="center" wrapText="1"/>
    </xf>
    <xf numFmtId="165" fontId="20" fillId="4" borderId="0" xfId="1" applyNumberFormat="1" applyFont="1" applyFill="1" applyBorder="1" applyAlignment="1">
      <alignment horizontal="left" vertical="center" wrapText="1"/>
    </xf>
    <xf numFmtId="0" fontId="0" fillId="4" borderId="0" xfId="0" applyFill="1" applyAlignment="1">
      <alignment wrapText="1"/>
    </xf>
    <xf numFmtId="165" fontId="20" fillId="7" borderId="2" xfId="1" applyNumberFormat="1" applyFont="1" applyFill="1" applyBorder="1" applyAlignment="1">
      <alignment horizontal="right" vertical="center" wrapText="1"/>
    </xf>
    <xf numFmtId="0" fontId="0" fillId="7" borderId="2" xfId="0" applyFill="1" applyBorder="1" applyAlignment="1">
      <alignment vertical="center" wrapText="1"/>
    </xf>
    <xf numFmtId="165" fontId="32" fillId="7" borderId="0" xfId="1" applyNumberFormat="1" applyFont="1" applyFill="1" applyBorder="1" applyAlignment="1">
      <alignment horizontal="center" vertical="center" wrapText="1"/>
    </xf>
    <xf numFmtId="0" fontId="33" fillId="7" borderId="0" xfId="0" applyFont="1" applyFill="1" applyAlignment="1"/>
    <xf numFmtId="165" fontId="25" fillId="7" borderId="0" xfId="1" applyNumberFormat="1" applyFont="1" applyFill="1" applyBorder="1" applyAlignment="1">
      <alignment horizontal="center" vertical="center" wrapText="1"/>
    </xf>
    <xf numFmtId="0" fontId="35" fillId="7" borderId="0" xfId="0" applyFont="1" applyFill="1" applyAlignment="1">
      <alignment horizontal="center"/>
    </xf>
    <xf numFmtId="165" fontId="32" fillId="5" borderId="3" xfId="1" applyNumberFormat="1" applyFont="1" applyFill="1" applyBorder="1" applyAlignment="1">
      <alignment horizontal="left" vertical="center" wrapText="1"/>
    </xf>
    <xf numFmtId="0" fontId="33" fillId="5" borderId="3" xfId="0" applyFont="1" applyFill="1" applyBorder="1" applyAlignment="1">
      <alignment horizontal="left" wrapText="1"/>
    </xf>
    <xf numFmtId="165" fontId="20" fillId="4" borderId="1" xfId="1" applyNumberFormat="1" applyFont="1" applyFill="1" applyBorder="1" applyAlignment="1">
      <alignment horizontal="right" vertical="center" wrapText="1"/>
    </xf>
    <xf numFmtId="165" fontId="20" fillId="4" borderId="0" xfId="1" applyNumberFormat="1" applyFont="1" applyFill="1" applyBorder="1" applyAlignment="1">
      <alignment horizontal="right" vertical="center" wrapText="1"/>
    </xf>
    <xf numFmtId="3" fontId="17" fillId="4" borderId="0" xfId="0" applyNumberFormat="1" applyFont="1" applyFill="1" applyAlignment="1">
      <alignment horizontal="center" vertical="center"/>
    </xf>
    <xf numFmtId="0" fontId="28" fillId="4" borderId="0" xfId="0" applyFont="1" applyFill="1" applyAlignment="1">
      <alignment horizontal="center"/>
    </xf>
    <xf numFmtId="165" fontId="26" fillId="7" borderId="1" xfId="1" applyNumberFormat="1" applyFont="1" applyFill="1" applyBorder="1" applyAlignment="1">
      <alignment horizontal="left" vertical="center" wrapText="1"/>
    </xf>
    <xf numFmtId="0" fontId="6" fillId="4" borderId="0" xfId="0" applyFont="1" applyFill="1" applyAlignment="1">
      <alignment vertical="center" wrapText="1"/>
    </xf>
    <xf numFmtId="0" fontId="12" fillId="2" borderId="0" xfId="0" applyFont="1" applyFill="1" applyAlignment="1">
      <alignment horizontal="center" wrapText="1"/>
    </xf>
    <xf numFmtId="0" fontId="0" fillId="0" borderId="0" xfId="0" applyAlignment="1">
      <alignment horizontal="center"/>
    </xf>
    <xf numFmtId="165" fontId="20" fillId="7" borderId="1" xfId="1" applyNumberFormat="1" applyFont="1" applyFill="1" applyBorder="1" applyAlignment="1">
      <alignment horizontal="left" vertical="center" wrapText="1"/>
    </xf>
    <xf numFmtId="0" fontId="0" fillId="7" borderId="3" xfId="0" applyFill="1" applyBorder="1" applyAlignment="1">
      <alignment vertical="center" wrapText="1"/>
    </xf>
    <xf numFmtId="5" fontId="20" fillId="7" borderId="1" xfId="1" applyNumberFormat="1" applyFont="1" applyFill="1" applyBorder="1" applyAlignment="1">
      <alignment horizontal="right" vertical="center" wrapText="1"/>
    </xf>
    <xf numFmtId="0" fontId="0" fillId="7" borderId="3" xfId="0" applyFill="1" applyBorder="1" applyAlignment="1">
      <alignment horizontal="right" vertical="center" wrapText="1"/>
    </xf>
  </cellXfs>
  <cellStyles count="3">
    <cellStyle name="Migliaia" xfId="1" builtinId="3"/>
    <cellStyle name="Normale" xfId="0" builtinId="0"/>
    <cellStyle name="Percentual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830551-385F-4BBF-88B6-E701D897A3C8}">
  <sheetPr codeName="Foglio1">
    <pageSetUpPr fitToPage="1"/>
  </sheetPr>
  <dimension ref="A1:F65"/>
  <sheetViews>
    <sheetView tabSelected="1" view="pageBreakPreview" topLeftCell="A58" zoomScale="60" zoomScaleNormal="75" zoomScalePageLayoutView="50" workbookViewId="0">
      <selection activeCell="A33" sqref="A33:F33"/>
    </sheetView>
  </sheetViews>
  <sheetFormatPr defaultRowHeight="15" x14ac:dyDescent="0.25"/>
  <cols>
    <col min="1" max="1" width="81.7109375" customWidth="1"/>
    <col min="2" max="2" width="34.7109375" customWidth="1"/>
    <col min="3" max="3" width="31.5703125" customWidth="1"/>
    <col min="4" max="4" width="30.5703125" customWidth="1"/>
    <col min="5" max="5" width="30.7109375" customWidth="1"/>
    <col min="6" max="6" width="35.28515625" customWidth="1"/>
  </cols>
  <sheetData>
    <row r="1" spans="1:6" ht="72" customHeight="1" x14ac:dyDescent="0.55000000000000004">
      <c r="A1" s="95" t="s">
        <v>74</v>
      </c>
      <c r="B1" s="110"/>
      <c r="C1" s="110"/>
      <c r="D1" s="110"/>
      <c r="E1" s="110"/>
      <c r="F1" s="110"/>
    </row>
    <row r="2" spans="1:6" ht="45" customHeight="1" x14ac:dyDescent="0.55000000000000004">
      <c r="A2" s="119" t="s">
        <v>75</v>
      </c>
      <c r="B2" s="120"/>
      <c r="C2" s="120"/>
      <c r="D2" s="120"/>
      <c r="E2" s="120"/>
      <c r="F2" s="120"/>
    </row>
    <row r="3" spans="1:6" ht="52.5" customHeight="1" x14ac:dyDescent="0.35">
      <c r="A3" s="18" t="s">
        <v>20</v>
      </c>
      <c r="B3" s="19">
        <v>431038</v>
      </c>
      <c r="C3" s="20"/>
      <c r="D3" s="141" t="s">
        <v>21</v>
      </c>
      <c r="E3" s="124"/>
      <c r="F3" s="35">
        <v>0.78</v>
      </c>
    </row>
    <row r="4" spans="1:6" ht="31.5" customHeight="1" x14ac:dyDescent="0.25">
      <c r="A4" s="18" t="s">
        <v>22</v>
      </c>
      <c r="B4" s="19">
        <f>+SUM(B54:B62)</f>
        <v>169567</v>
      </c>
      <c r="C4" s="17"/>
      <c r="D4" s="141" t="s">
        <v>23</v>
      </c>
      <c r="E4" s="124"/>
      <c r="F4" s="36">
        <v>0.65400000000000003</v>
      </c>
    </row>
    <row r="5" spans="1:6" ht="26.25" x14ac:dyDescent="0.35">
      <c r="A5" s="18" t="s">
        <v>0</v>
      </c>
      <c r="B5" s="21" t="s">
        <v>1</v>
      </c>
      <c r="C5" s="20"/>
      <c r="D5" s="141" t="s">
        <v>57</v>
      </c>
      <c r="E5" s="124"/>
      <c r="F5" s="25">
        <v>100853</v>
      </c>
    </row>
    <row r="6" spans="1:6" ht="48.75" customHeight="1" x14ac:dyDescent="0.25">
      <c r="A6" s="24" t="s">
        <v>54</v>
      </c>
      <c r="B6" s="25">
        <v>270420</v>
      </c>
      <c r="C6" s="22"/>
      <c r="D6" s="141" t="s">
        <v>64</v>
      </c>
      <c r="E6" s="124"/>
      <c r="F6" s="25">
        <f>+B4</f>
        <v>169567</v>
      </c>
    </row>
    <row r="7" spans="1:6" ht="62.25" customHeight="1" thickBot="1" x14ac:dyDescent="0.3">
      <c r="A7" s="18" t="s">
        <v>58</v>
      </c>
      <c r="B7" s="1">
        <f>+C65</f>
        <v>26.586421122698024</v>
      </c>
      <c r="C7" s="2" t="s">
        <v>18</v>
      </c>
      <c r="D7" s="142" t="s">
        <v>76</v>
      </c>
      <c r="E7" s="143"/>
      <c r="F7" s="143"/>
    </row>
    <row r="8" spans="1:6" ht="34.5" thickBot="1" x14ac:dyDescent="0.3">
      <c r="A8" s="40" t="s">
        <v>59</v>
      </c>
      <c r="B8" s="37">
        <f>+B7*B65</f>
        <v>7189500</v>
      </c>
      <c r="C8" s="28" t="s">
        <v>26</v>
      </c>
      <c r="D8" s="26"/>
      <c r="E8" s="26"/>
      <c r="F8" s="26"/>
    </row>
    <row r="9" spans="1:6" ht="30.75" thickBot="1" x14ac:dyDescent="0.3">
      <c r="A9" s="3" t="s">
        <v>28</v>
      </c>
      <c r="B9" s="4">
        <f>SUM(D54:D62)</f>
        <v>6180970</v>
      </c>
      <c r="C9" s="38" t="s">
        <v>26</v>
      </c>
      <c r="D9" s="52"/>
      <c r="E9" s="53">
        <v>330</v>
      </c>
      <c r="F9" s="29" t="s">
        <v>30</v>
      </c>
    </row>
    <row r="10" spans="1:6" ht="39.75" customHeight="1" thickBot="1" x14ac:dyDescent="0.3">
      <c r="A10" s="3" t="s">
        <v>27</v>
      </c>
      <c r="B10" s="4">
        <f>+D64</f>
        <v>1008530</v>
      </c>
      <c r="C10" s="38" t="s">
        <v>26</v>
      </c>
      <c r="D10" s="123" t="s">
        <v>53</v>
      </c>
      <c r="E10" s="124"/>
      <c r="F10" s="124"/>
    </row>
    <row r="11" spans="1:6" ht="32.25" thickBot="1" x14ac:dyDescent="0.3">
      <c r="A11" s="39" t="s">
        <v>65</v>
      </c>
      <c r="B11" s="67">
        <f>+B8*E9</f>
        <v>2372535000</v>
      </c>
      <c r="C11" s="28" t="s">
        <v>29</v>
      </c>
      <c r="D11" s="111" t="s">
        <v>60</v>
      </c>
      <c r="E11" s="112"/>
      <c r="F11" s="112"/>
    </row>
    <row r="12" spans="1:6" ht="30.75" thickBot="1" x14ac:dyDescent="0.3">
      <c r="A12" s="27" t="s">
        <v>61</v>
      </c>
      <c r="B12" s="27"/>
      <c r="C12" s="121" t="s">
        <v>62</v>
      </c>
      <c r="D12" s="122"/>
      <c r="E12" s="122"/>
      <c r="F12" s="122"/>
    </row>
    <row r="13" spans="1:6" ht="135" customHeight="1" thickBot="1" x14ac:dyDescent="0.4">
      <c r="A13" s="86" t="s">
        <v>77</v>
      </c>
      <c r="B13" s="31">
        <v>0.35</v>
      </c>
      <c r="C13" s="30" t="s">
        <v>19</v>
      </c>
      <c r="D13" s="113" t="s">
        <v>31</v>
      </c>
      <c r="E13" s="114"/>
      <c r="F13" s="114"/>
    </row>
    <row r="14" spans="1:6" ht="87.75" customHeight="1" thickBot="1" x14ac:dyDescent="0.3">
      <c r="A14" s="32" t="s">
        <v>63</v>
      </c>
      <c r="B14" s="33">
        <f>+B11*B13</f>
        <v>830387250</v>
      </c>
      <c r="C14" s="115" t="s">
        <v>35</v>
      </c>
      <c r="D14" s="116"/>
      <c r="E14" s="116"/>
      <c r="F14" s="34" t="s">
        <v>34</v>
      </c>
    </row>
    <row r="15" spans="1:6" ht="47.25" thickBot="1" x14ac:dyDescent="0.3">
      <c r="A15" s="5" t="s">
        <v>33</v>
      </c>
      <c r="B15" s="6">
        <f>+B9*E9*B13</f>
        <v>713902035</v>
      </c>
      <c r="C15" s="7"/>
      <c r="D15" s="125" t="s">
        <v>32</v>
      </c>
      <c r="E15" s="124"/>
      <c r="F15" s="6">
        <f>+B10*E9*B13</f>
        <v>116485215</v>
      </c>
    </row>
    <row r="16" spans="1:6" ht="87" customHeight="1" thickBot="1" x14ac:dyDescent="0.4">
      <c r="A16" s="41" t="s">
        <v>67</v>
      </c>
      <c r="B16" s="42">
        <f>+B14/(B65*12)</f>
        <v>255.89430330596849</v>
      </c>
      <c r="C16" s="41" t="s">
        <v>66</v>
      </c>
      <c r="D16" s="117" t="s">
        <v>82</v>
      </c>
      <c r="E16" s="118"/>
      <c r="F16" s="118"/>
    </row>
    <row r="17" spans="1:6" ht="24" thickBot="1" x14ac:dyDescent="0.4">
      <c r="A17" s="43" t="s">
        <v>78</v>
      </c>
      <c r="B17" s="44">
        <f>+B15/(B4*12)</f>
        <v>350.84560232828323</v>
      </c>
      <c r="C17" s="41" t="s">
        <v>66</v>
      </c>
      <c r="D17" s="98" t="s">
        <v>79</v>
      </c>
      <c r="E17" s="99"/>
      <c r="F17" s="45"/>
    </row>
    <row r="18" spans="1:6" ht="42.75" customHeight="1" x14ac:dyDescent="0.25">
      <c r="A18" s="43" t="s">
        <v>80</v>
      </c>
      <c r="B18" s="44">
        <f>+F15/(B64*12)</f>
        <v>96.25</v>
      </c>
      <c r="C18" s="41" t="s">
        <v>66</v>
      </c>
      <c r="D18" s="100" t="s">
        <v>81</v>
      </c>
      <c r="E18" s="101"/>
      <c r="F18" s="45"/>
    </row>
    <row r="19" spans="1:6" ht="60.75" customHeight="1" x14ac:dyDescent="0.5">
      <c r="A19" s="130" t="s">
        <v>83</v>
      </c>
      <c r="B19" s="131"/>
      <c r="C19" s="131"/>
      <c r="D19" s="131"/>
      <c r="E19" s="131"/>
      <c r="F19" s="131"/>
    </row>
    <row r="20" spans="1:6" ht="29.25" customHeight="1" x14ac:dyDescent="0.45">
      <c r="A20" s="132" t="s">
        <v>36</v>
      </c>
      <c r="B20" s="133"/>
      <c r="C20" s="133"/>
      <c r="D20" s="133"/>
      <c r="E20" s="133"/>
      <c r="F20" s="133"/>
    </row>
    <row r="21" spans="1:6" ht="27" customHeight="1" x14ac:dyDescent="0.45">
      <c r="A21" s="89" t="s">
        <v>75</v>
      </c>
      <c r="B21" s="102"/>
      <c r="C21" s="102"/>
      <c r="D21" s="102"/>
      <c r="E21" s="102"/>
      <c r="F21" s="102"/>
    </row>
    <row r="22" spans="1:6" ht="27" thickBot="1" x14ac:dyDescent="0.3">
      <c r="A22" s="24" t="s">
        <v>57</v>
      </c>
      <c r="B22" s="25">
        <v>100853</v>
      </c>
      <c r="C22" s="23"/>
      <c r="D22" s="23"/>
      <c r="E22" s="23"/>
      <c r="F22" s="23"/>
    </row>
    <row r="23" spans="1:6" ht="66" customHeight="1" x14ac:dyDescent="0.25">
      <c r="A23" s="8" t="s">
        <v>68</v>
      </c>
      <c r="B23" s="46">
        <v>0.1</v>
      </c>
      <c r="C23" s="23"/>
      <c r="D23" s="125" t="s">
        <v>84</v>
      </c>
      <c r="E23" s="124"/>
      <c r="F23" s="6">
        <f>+F15</f>
        <v>116485215</v>
      </c>
    </row>
    <row r="24" spans="1:6" ht="27" thickBot="1" x14ac:dyDescent="0.3">
      <c r="A24" s="24" t="s">
        <v>64</v>
      </c>
      <c r="B24" s="25">
        <f>+F6</f>
        <v>169567</v>
      </c>
      <c r="C24" s="23"/>
      <c r="D24" s="23"/>
      <c r="E24" s="23"/>
      <c r="F24" s="23"/>
    </row>
    <row r="25" spans="1:6" ht="52.5" customHeight="1" thickBot="1" x14ac:dyDescent="0.3">
      <c r="A25" s="8" t="s">
        <v>69</v>
      </c>
      <c r="B25" s="46">
        <v>0.1</v>
      </c>
      <c r="C25" s="24"/>
      <c r="D25" s="125" t="s">
        <v>85</v>
      </c>
      <c r="E25" s="108"/>
      <c r="F25" s="6">
        <f>+B15</f>
        <v>713902035</v>
      </c>
    </row>
    <row r="26" spans="1:6" ht="82.5" customHeight="1" x14ac:dyDescent="0.25">
      <c r="A26" s="32" t="s">
        <v>63</v>
      </c>
      <c r="B26" s="68">
        <f>+B14</f>
        <v>830387250</v>
      </c>
      <c r="C26" s="115" t="s">
        <v>35</v>
      </c>
      <c r="D26" s="116"/>
      <c r="E26" s="116"/>
      <c r="F26" s="55" t="s">
        <v>34</v>
      </c>
    </row>
    <row r="27" spans="1:6" ht="71.25" customHeight="1" thickBot="1" x14ac:dyDescent="0.5">
      <c r="A27" s="103" t="s">
        <v>89</v>
      </c>
      <c r="B27" s="104"/>
      <c r="C27" s="104"/>
      <c r="D27" s="104"/>
      <c r="E27" s="104"/>
      <c r="F27" s="104"/>
    </row>
    <row r="28" spans="1:6" ht="63.75" customHeight="1" thickBot="1" x14ac:dyDescent="0.3">
      <c r="A28" s="144" t="s">
        <v>86</v>
      </c>
      <c r="B28" s="146">
        <f>+B25*B15</f>
        <v>71390203.5</v>
      </c>
      <c r="C28" s="128" t="s">
        <v>70</v>
      </c>
      <c r="D28" s="129"/>
      <c r="E28" s="129"/>
      <c r="F28" s="129"/>
    </row>
    <row r="29" spans="1:6" ht="69" customHeight="1" thickBot="1" x14ac:dyDescent="0.3">
      <c r="A29" s="145"/>
      <c r="B29" s="147"/>
      <c r="C29" s="128" t="s">
        <v>88</v>
      </c>
      <c r="D29" s="129"/>
      <c r="E29" s="129"/>
      <c r="F29" s="129"/>
    </row>
    <row r="30" spans="1:6" ht="92.25" customHeight="1" thickBot="1" x14ac:dyDescent="0.3">
      <c r="A30" s="91" t="s">
        <v>97</v>
      </c>
      <c r="B30" s="49">
        <f>+B23*F15</f>
        <v>11648521.5</v>
      </c>
      <c r="C30" s="140" t="s">
        <v>37</v>
      </c>
      <c r="D30" s="140"/>
      <c r="E30" s="140"/>
      <c r="F30" s="140"/>
    </row>
    <row r="31" spans="1:6" ht="89.25" customHeight="1" thickBot="1" x14ac:dyDescent="0.3">
      <c r="A31" s="92"/>
      <c r="B31" s="63"/>
      <c r="C31" s="105" t="s">
        <v>38</v>
      </c>
      <c r="D31" s="105"/>
      <c r="E31" s="105"/>
      <c r="F31" s="105"/>
    </row>
    <row r="32" spans="1:6" ht="108" customHeight="1" thickBot="1" x14ac:dyDescent="0.55000000000000004">
      <c r="A32" s="48" t="s">
        <v>99</v>
      </c>
      <c r="B32" s="69">
        <f>+B28+B30</f>
        <v>83038725</v>
      </c>
      <c r="C32" s="134" t="s">
        <v>90</v>
      </c>
      <c r="D32" s="135"/>
      <c r="E32" s="135"/>
      <c r="F32" s="135"/>
    </row>
    <row r="33" spans="1:6" ht="48.75" customHeight="1" x14ac:dyDescent="0.25">
      <c r="A33" s="95" t="s">
        <v>96</v>
      </c>
      <c r="B33" s="95"/>
      <c r="C33" s="95"/>
      <c r="D33" s="95"/>
      <c r="E33" s="95"/>
      <c r="F33" s="95"/>
    </row>
    <row r="34" spans="1:6" ht="42.75" customHeight="1" x14ac:dyDescent="0.25">
      <c r="A34" s="89" t="s">
        <v>75</v>
      </c>
      <c r="B34" s="89"/>
      <c r="C34" s="89"/>
      <c r="D34" s="89"/>
      <c r="E34" s="89"/>
      <c r="F34" s="89"/>
    </row>
    <row r="35" spans="1:6" ht="33.75" customHeight="1" x14ac:dyDescent="0.25">
      <c r="A35" s="106" t="s">
        <v>71</v>
      </c>
      <c r="B35" s="106"/>
      <c r="C35" s="106"/>
      <c r="D35" s="106"/>
      <c r="E35" s="106"/>
      <c r="F35" s="106"/>
    </row>
    <row r="36" spans="1:6" ht="57.75" customHeight="1" x14ac:dyDescent="0.4">
      <c r="A36" s="9" t="s">
        <v>25</v>
      </c>
      <c r="B36" s="10">
        <f>+B8</f>
        <v>7189500</v>
      </c>
      <c r="C36" s="11" t="s">
        <v>26</v>
      </c>
      <c r="D36" s="107" t="s">
        <v>93</v>
      </c>
      <c r="E36" s="108"/>
      <c r="F36" s="108"/>
    </row>
    <row r="37" spans="1:6" ht="57" customHeight="1" thickBot="1" x14ac:dyDescent="0.3">
      <c r="A37" s="9" t="s">
        <v>39</v>
      </c>
      <c r="B37" s="10">
        <f>+B11</f>
        <v>2372535000</v>
      </c>
      <c r="C37" s="11" t="s">
        <v>45</v>
      </c>
      <c r="D37" s="109" t="s">
        <v>94</v>
      </c>
      <c r="E37" s="108"/>
      <c r="F37" s="108"/>
    </row>
    <row r="38" spans="1:6" ht="84" customHeight="1" x14ac:dyDescent="0.4">
      <c r="A38" s="9" t="s">
        <v>52</v>
      </c>
      <c r="B38" s="50">
        <v>160</v>
      </c>
      <c r="C38" s="13" t="s">
        <v>92</v>
      </c>
      <c r="D38" s="107" t="s">
        <v>72</v>
      </c>
      <c r="E38" s="108"/>
      <c r="F38" s="108"/>
    </row>
    <row r="39" spans="1:6" ht="36" x14ac:dyDescent="0.25">
      <c r="A39" s="57" t="s">
        <v>40</v>
      </c>
      <c r="B39" s="58">
        <f>+B38*B36/B46</f>
        <v>1150.32</v>
      </c>
      <c r="C39" s="59" t="s">
        <v>46</v>
      </c>
      <c r="D39" s="12"/>
      <c r="E39" s="16"/>
      <c r="F39" s="16"/>
    </row>
    <row r="40" spans="1:6" ht="48" customHeight="1" x14ac:dyDescent="0.25">
      <c r="A40" s="14" t="s">
        <v>95</v>
      </c>
      <c r="B40" s="56">
        <f>+B37*B38/B46</f>
        <v>379605.6</v>
      </c>
      <c r="C40" s="15" t="s">
        <v>47</v>
      </c>
      <c r="D40" s="12"/>
      <c r="E40" s="12"/>
      <c r="F40" s="12"/>
    </row>
    <row r="41" spans="1:6" ht="45.75" customHeight="1" x14ac:dyDescent="0.25">
      <c r="A41" s="97" t="s">
        <v>73</v>
      </c>
      <c r="B41" s="97"/>
      <c r="C41" s="97"/>
      <c r="D41" s="97"/>
      <c r="E41" s="97"/>
      <c r="F41" s="97"/>
    </row>
    <row r="42" spans="1:6" ht="44.25" customHeight="1" x14ac:dyDescent="0.25">
      <c r="A42" s="94" t="s">
        <v>91</v>
      </c>
      <c r="B42" s="94"/>
      <c r="C42" s="94"/>
      <c r="D42" s="94"/>
      <c r="E42" s="94"/>
      <c r="F42" s="94"/>
    </row>
    <row r="43" spans="1:6" ht="27.75" customHeight="1" thickBot="1" x14ac:dyDescent="0.3">
      <c r="A43" s="93" t="s">
        <v>98</v>
      </c>
      <c r="B43" s="93"/>
      <c r="C43" s="93"/>
      <c r="D43" s="93"/>
      <c r="E43" s="93"/>
      <c r="F43" s="93"/>
    </row>
    <row r="44" spans="1:6" ht="56.25" customHeight="1" thickBot="1" x14ac:dyDescent="0.3">
      <c r="A44" s="47" t="s">
        <v>41</v>
      </c>
      <c r="B44" s="46">
        <v>0.1</v>
      </c>
      <c r="C44" s="60" t="s">
        <v>49</v>
      </c>
      <c r="D44" s="23"/>
      <c r="E44" s="23"/>
      <c r="F44" s="23"/>
    </row>
    <row r="45" spans="1:6" ht="40.5" x14ac:dyDescent="0.25">
      <c r="A45" s="47" t="s">
        <v>42</v>
      </c>
      <c r="B45" s="46">
        <v>0.1</v>
      </c>
      <c r="C45" s="60" t="s">
        <v>48</v>
      </c>
      <c r="D45" s="23"/>
      <c r="E45" s="23"/>
      <c r="F45" s="23"/>
    </row>
    <row r="46" spans="1:6" ht="27" thickBot="1" x14ac:dyDescent="0.3">
      <c r="A46" s="61" t="s">
        <v>43</v>
      </c>
      <c r="B46" s="62">
        <v>1000000</v>
      </c>
      <c r="C46" s="23"/>
      <c r="D46" s="23"/>
      <c r="E46" s="23"/>
      <c r="F46" s="23"/>
    </row>
    <row r="47" spans="1:6" ht="56.25" thickBot="1" x14ac:dyDescent="0.3">
      <c r="A47" s="64" t="s">
        <v>44</v>
      </c>
      <c r="B47" s="65">
        <f>+B44*B40</f>
        <v>37960.559999999998</v>
      </c>
      <c r="C47" s="66" t="s">
        <v>100</v>
      </c>
      <c r="D47" s="54"/>
      <c r="E47" s="54"/>
      <c r="F47" s="54"/>
    </row>
    <row r="48" spans="1:6" ht="78" customHeight="1" thickBot="1" x14ac:dyDescent="0.3">
      <c r="A48" s="8" t="s">
        <v>86</v>
      </c>
      <c r="B48" s="51">
        <f>+B44*B9*E9*B38/B46</f>
        <v>32635.5216</v>
      </c>
      <c r="C48" s="126" t="s">
        <v>50</v>
      </c>
      <c r="D48" s="127"/>
      <c r="E48" s="127"/>
      <c r="F48" s="127"/>
    </row>
    <row r="49" spans="1:6" ht="68.25" customHeight="1" x14ac:dyDescent="0.25">
      <c r="A49" s="136" t="s">
        <v>87</v>
      </c>
      <c r="B49" s="138">
        <f>+B10*B23*B38*E9/B46</f>
        <v>5325.0384000000004</v>
      </c>
      <c r="C49" s="126" t="s">
        <v>51</v>
      </c>
      <c r="D49" s="127"/>
      <c r="E49" s="127"/>
      <c r="F49" s="127"/>
    </row>
    <row r="50" spans="1:6" ht="78" customHeight="1" x14ac:dyDescent="0.25">
      <c r="A50" s="137"/>
      <c r="B50" s="139"/>
      <c r="C50" s="126" t="s">
        <v>101</v>
      </c>
      <c r="D50" s="127"/>
      <c r="E50" s="127"/>
      <c r="F50" s="127"/>
    </row>
    <row r="51" spans="1:6" ht="100.5" customHeight="1" x14ac:dyDescent="0.25">
      <c r="A51" s="96" t="s">
        <v>102</v>
      </c>
      <c r="B51" s="97"/>
      <c r="C51" s="97"/>
      <c r="D51" s="97"/>
      <c r="E51" s="97"/>
      <c r="F51" s="97"/>
    </row>
    <row r="52" spans="1:6" ht="57" x14ac:dyDescent="0.45">
      <c r="A52" s="70" t="s">
        <v>103</v>
      </c>
      <c r="B52" s="71" t="s">
        <v>2</v>
      </c>
      <c r="C52" s="72" t="s">
        <v>3</v>
      </c>
      <c r="D52" s="73" t="s">
        <v>4</v>
      </c>
      <c r="E52" s="72" t="s">
        <v>55</v>
      </c>
      <c r="F52" s="74"/>
    </row>
    <row r="53" spans="1:6" ht="56.25" x14ac:dyDescent="0.45">
      <c r="A53" s="75" t="s">
        <v>106</v>
      </c>
      <c r="B53" s="76"/>
      <c r="C53" s="74"/>
      <c r="D53" s="74"/>
      <c r="E53" s="77" t="s">
        <v>5</v>
      </c>
      <c r="F53" s="74"/>
    </row>
    <row r="54" spans="1:6" ht="28.5" x14ac:dyDescent="0.45">
      <c r="A54" s="75" t="s">
        <v>6</v>
      </c>
      <c r="B54" s="78">
        <v>17272</v>
      </c>
      <c r="C54" s="79">
        <v>80</v>
      </c>
      <c r="D54" s="80">
        <f t="shared" ref="D54:D64" si="0">+C54*B54</f>
        <v>1381760</v>
      </c>
      <c r="E54" s="73" t="s">
        <v>7</v>
      </c>
      <c r="F54" s="74"/>
    </row>
    <row r="55" spans="1:6" ht="28.5" x14ac:dyDescent="0.45">
      <c r="A55" s="75" t="s">
        <v>8</v>
      </c>
      <c r="B55" s="78">
        <v>20618</v>
      </c>
      <c r="C55" s="79">
        <v>40</v>
      </c>
      <c r="D55" s="80">
        <f t="shared" si="0"/>
        <v>824720</v>
      </c>
      <c r="E55" s="73" t="s">
        <v>7</v>
      </c>
      <c r="F55" s="74"/>
    </row>
    <row r="56" spans="1:6" ht="28.5" x14ac:dyDescent="0.45">
      <c r="A56" s="75" t="s">
        <v>9</v>
      </c>
      <c r="B56" s="78">
        <v>10258</v>
      </c>
      <c r="C56" s="79">
        <v>40</v>
      </c>
      <c r="D56" s="80">
        <f t="shared" si="0"/>
        <v>410320</v>
      </c>
      <c r="E56" s="73" t="s">
        <v>10</v>
      </c>
      <c r="F56" s="74"/>
    </row>
    <row r="57" spans="1:6" ht="28.5" x14ac:dyDescent="0.45">
      <c r="A57" s="75" t="s">
        <v>11</v>
      </c>
      <c r="B57" s="78">
        <v>13566</v>
      </c>
      <c r="C57" s="79">
        <v>60</v>
      </c>
      <c r="D57" s="80">
        <f t="shared" si="0"/>
        <v>813960</v>
      </c>
      <c r="E57" s="73" t="s">
        <v>10</v>
      </c>
      <c r="F57" s="74"/>
    </row>
    <row r="58" spans="1:6" ht="59.25" customHeight="1" x14ac:dyDescent="0.45">
      <c r="A58" s="75" t="s">
        <v>12</v>
      </c>
      <c r="B58" s="78">
        <v>34262</v>
      </c>
      <c r="C58" s="79">
        <v>30</v>
      </c>
      <c r="D58" s="80">
        <f t="shared" si="0"/>
        <v>1027860</v>
      </c>
      <c r="E58" s="73" t="s">
        <v>7</v>
      </c>
      <c r="F58" s="74"/>
    </row>
    <row r="59" spans="1:6" ht="57" x14ac:dyDescent="0.45">
      <c r="A59" s="75" t="s">
        <v>13</v>
      </c>
      <c r="B59" s="78">
        <v>8629</v>
      </c>
      <c r="C59" s="79">
        <v>10</v>
      </c>
      <c r="D59" s="80">
        <f t="shared" si="0"/>
        <v>86290</v>
      </c>
      <c r="E59" s="81" t="s">
        <v>14</v>
      </c>
      <c r="F59" s="74"/>
    </row>
    <row r="60" spans="1:6" ht="57" x14ac:dyDescent="0.45">
      <c r="A60" s="75" t="s">
        <v>15</v>
      </c>
      <c r="B60" s="78">
        <v>15640</v>
      </c>
      <c r="C60" s="79">
        <v>10</v>
      </c>
      <c r="D60" s="80">
        <f t="shared" si="0"/>
        <v>156400</v>
      </c>
      <c r="E60" s="81" t="s">
        <v>14</v>
      </c>
      <c r="F60" s="74"/>
    </row>
    <row r="61" spans="1:6" ht="28.5" x14ac:dyDescent="0.45">
      <c r="A61" s="75" t="s">
        <v>16</v>
      </c>
      <c r="B61" s="78">
        <v>32433</v>
      </c>
      <c r="C61" s="79">
        <v>30</v>
      </c>
      <c r="D61" s="80">
        <f t="shared" si="0"/>
        <v>972990</v>
      </c>
      <c r="E61" s="73" t="s">
        <v>10</v>
      </c>
      <c r="F61" s="74"/>
    </row>
    <row r="62" spans="1:6" ht="57" x14ac:dyDescent="0.45">
      <c r="A62" s="75" t="s">
        <v>17</v>
      </c>
      <c r="B62" s="78">
        <v>16889</v>
      </c>
      <c r="C62" s="79">
        <v>30</v>
      </c>
      <c r="D62" s="80">
        <f t="shared" si="0"/>
        <v>506670</v>
      </c>
      <c r="E62" s="81" t="s">
        <v>14</v>
      </c>
      <c r="F62" s="74"/>
    </row>
    <row r="63" spans="1:6" ht="55.5" x14ac:dyDescent="0.45">
      <c r="A63" s="82" t="s">
        <v>105</v>
      </c>
      <c r="B63" s="79">
        <f>SUM(B54:B62)</f>
        <v>169567</v>
      </c>
      <c r="C63" s="79">
        <f>+D63/B63</f>
        <v>36.451491150990464</v>
      </c>
      <c r="D63" s="80">
        <f>SUM(D54:D62)</f>
        <v>6180970</v>
      </c>
      <c r="E63" s="81"/>
      <c r="F63" s="74"/>
    </row>
    <row r="64" spans="1:6" ht="48" customHeight="1" x14ac:dyDescent="0.45">
      <c r="A64" s="82" t="s">
        <v>104</v>
      </c>
      <c r="B64" s="79">
        <v>100853</v>
      </c>
      <c r="C64" s="79">
        <v>10</v>
      </c>
      <c r="D64" s="80">
        <f t="shared" si="0"/>
        <v>1008530</v>
      </c>
      <c r="E64" s="87" t="s">
        <v>56</v>
      </c>
      <c r="F64" s="88"/>
    </row>
    <row r="65" spans="1:6" ht="91.5" customHeight="1" x14ac:dyDescent="0.45">
      <c r="A65" s="82" t="s">
        <v>24</v>
      </c>
      <c r="B65" s="83">
        <f>+B64+B63</f>
        <v>270420</v>
      </c>
      <c r="C65" s="84">
        <f>+D65/B65</f>
        <v>26.586421122698024</v>
      </c>
      <c r="D65" s="85">
        <f>+D64+D63</f>
        <v>7189500</v>
      </c>
      <c r="E65" s="89" t="s">
        <v>107</v>
      </c>
      <c r="F65" s="90"/>
    </row>
  </sheetData>
  <mergeCells count="48">
    <mergeCell ref="B49:B50"/>
    <mergeCell ref="C48:F48"/>
    <mergeCell ref="A41:F41"/>
    <mergeCell ref="C30:F30"/>
    <mergeCell ref="D3:E3"/>
    <mergeCell ref="D4:E4"/>
    <mergeCell ref="D5:E5"/>
    <mergeCell ref="D6:E6"/>
    <mergeCell ref="D7:F7"/>
    <mergeCell ref="D25:E25"/>
    <mergeCell ref="D23:E23"/>
    <mergeCell ref="C26:E26"/>
    <mergeCell ref="A28:A29"/>
    <mergeCell ref="B28:B29"/>
    <mergeCell ref="A1:F1"/>
    <mergeCell ref="D11:F11"/>
    <mergeCell ref="D13:F13"/>
    <mergeCell ref="C14:E14"/>
    <mergeCell ref="D16:F16"/>
    <mergeCell ref="A2:F2"/>
    <mergeCell ref="C12:F12"/>
    <mergeCell ref="D10:F10"/>
    <mergeCell ref="D15:E15"/>
    <mergeCell ref="D17:E17"/>
    <mergeCell ref="D18:E18"/>
    <mergeCell ref="A21:F21"/>
    <mergeCell ref="A27:F27"/>
    <mergeCell ref="C31:F31"/>
    <mergeCell ref="C29:F29"/>
    <mergeCell ref="A19:F19"/>
    <mergeCell ref="A20:F20"/>
    <mergeCell ref="C28:F28"/>
    <mergeCell ref="E64:F64"/>
    <mergeCell ref="E65:F65"/>
    <mergeCell ref="A30:A31"/>
    <mergeCell ref="A43:F43"/>
    <mergeCell ref="A42:F42"/>
    <mergeCell ref="A33:F33"/>
    <mergeCell ref="A51:F51"/>
    <mergeCell ref="A35:F35"/>
    <mergeCell ref="A34:F34"/>
    <mergeCell ref="D36:F36"/>
    <mergeCell ref="D37:F37"/>
    <mergeCell ref="D38:F38"/>
    <mergeCell ref="C49:F49"/>
    <mergeCell ref="C50:F50"/>
    <mergeCell ref="C32:F32"/>
    <mergeCell ref="A49:A50"/>
  </mergeCells>
  <pageMargins left="0.7" right="0.7" top="0.75" bottom="0.75" header="0.3" footer="0.3"/>
  <pageSetup paperSize="9" scale="52" fitToHeight="0" orientation="landscape" horizontalDpi="300" verticalDpi="300" r:id="rId1"/>
  <headerFooter>
    <oddHeader xml:space="preserve">&amp;L&amp;"-,Corsivo"&amp;20Project idea for international cooperation
&amp;C&amp;"-,Corsivo"&amp;20From the cities of cars to the intermodal cities, for people and bicycles
 &amp;R&amp;"-,Corsivo"&amp;20Ing. Gianni Vargiu ingvargiu1@gmail.Com
</oddHeader>
  </headerFooter>
  <rowBreaks count="3" manualBreakCount="3">
    <brk id="18" max="5" man="1"/>
    <brk id="32" max="5" man="1"/>
    <brk id="50"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Foglio1</vt:lpstr>
      <vt:lpstr>Foglio1!Area_stampa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Gianni</dc:creator>
  <cp:lastModifiedBy>Gianni</cp:lastModifiedBy>
  <cp:lastPrinted>2022-01-18T12:30:38Z</cp:lastPrinted>
  <dcterms:created xsi:type="dcterms:W3CDTF">2021-12-18T16:59:12Z</dcterms:created>
  <dcterms:modified xsi:type="dcterms:W3CDTF">2022-01-18T12:35:37Z</dcterms:modified>
</cp:coreProperties>
</file>